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Finance Manager or Treasurer\Sales Tax CONFIDENTIAL\2025\"/>
    </mc:Choice>
  </mc:AlternateContent>
  <xr:revisionPtr revIDLastSave="0" documentId="8_{AAC0BAF6-03E4-41DC-87D2-7E761DE0CD41}" xr6:coauthVersionLast="47" xr6:coauthVersionMax="47" xr10:uidLastSave="{00000000-0000-0000-0000-000000000000}"/>
  <bookViews>
    <workbookView xWindow="-28920" yWindow="-120" windowWidth="29040" windowHeight="15720" xr2:uid="{C795DCD4-DC5B-45AE-ADF8-DEE3A2F3B8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K15" i="1"/>
  <c r="J15" i="1"/>
  <c r="H15" i="1"/>
  <c r="G15" i="1"/>
  <c r="F15" i="1"/>
  <c r="D15" i="1"/>
  <c r="C15" i="1"/>
  <c r="B15" i="1"/>
  <c r="P13" i="1"/>
  <c r="O13" i="1"/>
  <c r="N13" i="1"/>
  <c r="M13" i="1"/>
  <c r="L13" i="1"/>
  <c r="N12" i="1"/>
  <c r="P12" i="1" s="1"/>
  <c r="M12" i="1"/>
  <c r="N11" i="1"/>
  <c r="O11" i="1" s="1"/>
  <c r="M11" i="1"/>
  <c r="P10" i="1"/>
  <c r="O10" i="1"/>
  <c r="N10" i="1"/>
  <c r="M10" i="1"/>
  <c r="L10" i="1"/>
  <c r="N9" i="1"/>
  <c r="P9" i="1" s="1"/>
  <c r="M9" i="1"/>
  <c r="L9" i="1"/>
  <c r="L15" i="1" s="1"/>
  <c r="N8" i="1"/>
  <c r="P8" i="1" s="1"/>
  <c r="M8" i="1"/>
  <c r="P7" i="1"/>
  <c r="N7" i="1"/>
  <c r="O7" i="1" s="1"/>
  <c r="M7" i="1"/>
  <c r="L7" i="1"/>
  <c r="N6" i="1"/>
  <c r="O6" i="1" s="1"/>
  <c r="M6" i="1"/>
  <c r="N5" i="1"/>
  <c r="O5" i="1" s="1"/>
  <c r="M5" i="1"/>
  <c r="O4" i="1"/>
  <c r="M4" i="1"/>
  <c r="P4" i="1" s="1"/>
  <c r="L4" i="1"/>
  <c r="N3" i="1"/>
  <c r="P3" i="1" s="1"/>
  <c r="M3" i="1"/>
  <c r="N2" i="1"/>
  <c r="O2" i="1" s="1"/>
  <c r="M2" i="1"/>
  <c r="M15" i="1" s="1"/>
  <c r="P15" i="1" l="1"/>
  <c r="O8" i="1"/>
  <c r="P11" i="1"/>
  <c r="Q2" i="1"/>
  <c r="Q3" i="1" s="1"/>
  <c r="Q4" i="1" s="1"/>
  <c r="Q5" i="1" s="1"/>
  <c r="Q6" i="1" s="1"/>
  <c r="Q7" i="1" s="1"/>
  <c r="Q8" i="1" s="1"/>
  <c r="Q9" i="1" s="1"/>
  <c r="Q10" i="1" s="1"/>
  <c r="Q11" i="1" s="1"/>
  <c r="Q12" i="1" s="1"/>
  <c r="Q13" i="1" s="1"/>
  <c r="O9" i="1"/>
  <c r="O12" i="1"/>
  <c r="O3" i="1"/>
  <c r="O15" i="1" s="1"/>
</calcChain>
</file>

<file path=xl/sharedStrings.xml><?xml version="1.0" encoding="utf-8"?>
<sst xmlns="http://schemas.openxmlformats.org/spreadsheetml/2006/main" count="23" uniqueCount="21">
  <si>
    <t>Dollars posted in Month Received for Prior Month Sales Tax Revenue</t>
  </si>
  <si>
    <t xml:space="preserve">2024 Total </t>
  </si>
  <si>
    <t>2025 Total</t>
  </si>
  <si>
    <t xml:space="preserve">2025 0.5% Streets </t>
  </si>
  <si>
    <t>DIFFERENCE BETWEEN 2024 AND 2025</t>
  </si>
  <si>
    <t>AMOUNT REMAINING TO BE COLLECTED FOR 2025 BUDGET OF $791,000</t>
  </si>
  <si>
    <t>JAN</t>
  </si>
  <si>
    <t>*n/a</t>
  </si>
  <si>
    <t>FEB</t>
  </si>
  <si>
    <t>MAR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</si>
  <si>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</si>
  <si>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</si>
  <si>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</si>
  <si>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</si>
  <si>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</si>
  <si>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</si>
  <si>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</si>
  <si>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</si>
  <si>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</si>
  <si>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 xml:space="preserve"> 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</si>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</sst>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4" borderId="3" xfId="0" applyFill="1" applyBorder="1" applyAlignment="1">
      <alignment wrapText="1"/>
    </xf>
    <xf numFmtId="0" fontId="2" fillId="5" borderId="2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43" fontId="2" fillId="3" borderId="4" xfId="1" applyFont="1" applyFill="1" applyBorder="1" applyAlignment="1">
      <alignment horizontal="center" wrapText="1"/>
    </xf>
    <xf numFmtId="0" fontId="2" fillId="0" borderId="7" xfId="0" applyFont="1" applyBorder="1"/>
    <xf numFmtId="44" fontId="3" fillId="2" borderId="8" xfId="0" applyNumberFormat="1" applyFont="1" applyFill="1" applyBorder="1"/>
    <xf numFmtId="44" fontId="3" fillId="3" borderId="7" xfId="0" applyNumberFormat="1" applyFont="1" applyFill="1" applyBorder="1"/>
    <xf numFmtId="44" fontId="3" fillId="3" borderId="8" xfId="0" applyNumberFormat="1" applyFont="1" applyFill="1" applyBorder="1"/>
    <xf numFmtId="44" fontId="0" fillId="4" borderId="9" xfId="0" applyNumberFormat="1" applyFill="1" applyBorder="1"/>
    <xf numFmtId="44" fontId="3" fillId="5" borderId="8" xfId="0" applyNumberFormat="1" applyFont="1" applyFill="1" applyBorder="1"/>
    <xf numFmtId="44" fontId="3" fillId="6" borderId="10" xfId="0" applyNumberFormat="1" applyFont="1" applyFill="1" applyBorder="1"/>
    <xf numFmtId="44" fontId="3" fillId="7" borderId="11" xfId="0" applyNumberFormat="1" applyFont="1" applyFill="1" applyBorder="1"/>
    <xf numFmtId="44" fontId="3" fillId="3" borderId="7" xfId="2" applyFont="1" applyFill="1" applyBorder="1"/>
    <xf numFmtId="44" fontId="3" fillId="5" borderId="12" xfId="2" applyFont="1" applyFill="1" applyBorder="1"/>
    <xf numFmtId="44" fontId="3" fillId="6" borderId="12" xfId="2" applyFont="1" applyFill="1" applyBorder="1"/>
    <xf numFmtId="44" fontId="3" fillId="7" borderId="12" xfId="2" applyFont="1" applyFill="1" applyBorder="1"/>
    <xf numFmtId="44" fontId="3" fillId="3" borderId="12" xfId="0" applyNumberFormat="1" applyFont="1" applyFill="1" applyBorder="1"/>
    <xf numFmtId="44" fontId="3" fillId="5" borderId="12" xfId="0" applyNumberFormat="1" applyFont="1" applyFill="1" applyBorder="1"/>
    <xf numFmtId="44" fontId="3" fillId="6" borderId="12" xfId="0" applyNumberFormat="1" applyFont="1" applyFill="1" applyBorder="1"/>
    <xf numFmtId="44" fontId="4" fillId="7" borderId="7" xfId="0" applyNumberFormat="1" applyFont="1" applyFill="1" applyBorder="1"/>
    <xf numFmtId="44" fontId="3" fillId="3" borderId="10" xfId="2" applyFont="1" applyFill="1" applyBorder="1"/>
    <xf numFmtId="44" fontId="3" fillId="7" borderId="7" xfId="0" applyNumberFormat="1" applyFont="1" applyFill="1" applyBorder="1"/>
    <xf numFmtId="44" fontId="4" fillId="3" borderId="7" xfId="2" applyFont="1" applyFill="1" applyBorder="1" applyAlignment="1">
      <alignment horizontal="right"/>
    </xf>
    <xf numFmtId="44" fontId="4" fillId="5" borderId="12" xfId="2" applyFont="1" applyFill="1" applyBorder="1" applyAlignment="1">
      <alignment horizontal="right"/>
    </xf>
    <xf numFmtId="44" fontId="4" fillId="6" borderId="12" xfId="2" applyFont="1" applyFill="1" applyBorder="1" applyAlignment="1">
      <alignment horizontal="right"/>
    </xf>
    <xf numFmtId="44" fontId="4" fillId="7" borderId="12" xfId="2" applyFont="1" applyFill="1" applyBorder="1" applyAlignment="1">
      <alignment horizontal="right"/>
    </xf>
    <xf numFmtId="44" fontId="4" fillId="3" borderId="12" xfId="2" applyFont="1" applyFill="1" applyBorder="1" applyAlignment="1">
      <alignment horizontal="right"/>
    </xf>
    <xf numFmtId="44" fontId="3" fillId="3" borderId="7" xfId="2" applyFont="1" applyFill="1" applyBorder="1" applyAlignment="1">
      <alignment horizontal="right"/>
    </xf>
    <xf numFmtId="44" fontId="3" fillId="5" borderId="12" xfId="2" applyFont="1" applyFill="1" applyBorder="1" applyAlignment="1">
      <alignment horizontal="right"/>
    </xf>
    <xf numFmtId="44" fontId="3" fillId="6" borderId="12" xfId="2" applyFont="1" applyFill="1" applyBorder="1" applyAlignment="1">
      <alignment horizontal="right"/>
    </xf>
    <xf numFmtId="44" fontId="3" fillId="7" borderId="12" xfId="2" applyFont="1" applyFill="1" applyBorder="1" applyAlignment="1">
      <alignment horizontal="right"/>
    </xf>
    <xf numFmtId="44" fontId="3" fillId="3" borderId="13" xfId="0" applyNumberFormat="1" applyFont="1" applyFill="1" applyBorder="1"/>
    <xf numFmtId="44" fontId="0" fillId="4" borderId="14" xfId="0" applyNumberFormat="1" applyFill="1" applyBorder="1"/>
    <xf numFmtId="44" fontId="3" fillId="5" borderId="13" xfId="0" applyNumberFormat="1" applyFont="1" applyFill="1" applyBorder="1"/>
    <xf numFmtId="44" fontId="3" fillId="6" borderId="15" xfId="0" applyNumberFormat="1" applyFont="1" applyFill="1" applyBorder="1"/>
    <xf numFmtId="44" fontId="3" fillId="7" borderId="16" xfId="0" applyNumberFormat="1" applyFont="1" applyFill="1" applyBorder="1"/>
    <xf numFmtId="44" fontId="3" fillId="3" borderId="17" xfId="0" applyNumberFormat="1" applyFont="1" applyFill="1" applyBorder="1"/>
    <xf numFmtId="44" fontId="3" fillId="5" borderId="18" xfId="0" applyNumberFormat="1" applyFont="1" applyFill="1" applyBorder="1"/>
    <xf numFmtId="44" fontId="3" fillId="6" borderId="18" xfId="0" applyNumberFormat="1" applyFont="1" applyFill="1" applyBorder="1"/>
    <xf numFmtId="44" fontId="3" fillId="7" borderId="18" xfId="0" applyNumberFormat="1" applyFont="1" applyFill="1" applyBorder="1"/>
    <xf numFmtId="44" fontId="4" fillId="3" borderId="18" xfId="2" applyFont="1" applyFill="1" applyBorder="1" applyAlignment="1">
      <alignment horizontal="right"/>
    </xf>
    <xf numFmtId="44" fontId="4" fillId="5" borderId="18" xfId="2" applyFont="1" applyFill="1" applyBorder="1" applyAlignment="1">
      <alignment horizontal="right"/>
    </xf>
    <xf numFmtId="0" fontId="2" fillId="4" borderId="17" xfId="0" applyFont="1" applyFill="1" applyBorder="1"/>
    <xf numFmtId="0" fontId="3" fillId="8" borderId="13" xfId="0" applyFont="1" applyFill="1" applyBorder="1"/>
    <xf numFmtId="0" fontId="5" fillId="8" borderId="12" xfId="0" applyFont="1" applyFill="1" applyBorder="1"/>
    <xf numFmtId="0" fontId="5" fillId="3" borderId="9" xfId="0" applyFont="1" applyFill="1" applyBorder="1"/>
    <xf numFmtId="0" fontId="0" fillId="4" borderId="9" xfId="0" applyFill="1" applyBorder="1"/>
    <xf numFmtId="0" fontId="5" fillId="5" borderId="9" xfId="0" applyFont="1" applyFill="1" applyBorder="1"/>
    <xf numFmtId="0" fontId="5" fillId="6" borderId="9" xfId="0" applyFont="1" applyFill="1" applyBorder="1"/>
    <xf numFmtId="44" fontId="5" fillId="8" borderId="9" xfId="0" applyNumberFormat="1" applyFont="1" applyFill="1" applyBorder="1"/>
    <xf numFmtId="8" fontId="3" fillId="8" borderId="9" xfId="0" applyNumberFormat="1" applyFont="1" applyFill="1" applyBorder="1"/>
    <xf numFmtId="8" fontId="3" fillId="8" borderId="19" xfId="0" applyNumberFormat="1" applyFont="1" applyFill="1" applyBorder="1"/>
    <xf numFmtId="43" fontId="3" fillId="8" borderId="8" xfId="1" applyFont="1" applyFill="1" applyBorder="1"/>
    <xf numFmtId="0" fontId="2" fillId="0" borderId="20" xfId="0" applyFont="1" applyBorder="1"/>
    <xf numFmtId="44" fontId="2" fillId="2" borderId="20" xfId="0" applyNumberFormat="1" applyFont="1" applyFill="1" applyBorder="1"/>
    <xf numFmtId="44" fontId="2" fillId="3" borderId="21" xfId="0" applyNumberFormat="1" applyFont="1" applyFill="1" applyBorder="1"/>
    <xf numFmtId="44" fontId="2" fillId="3" borderId="22" xfId="0" applyNumberFormat="1" applyFont="1" applyFill="1" applyBorder="1"/>
    <xf numFmtId="44" fontId="2" fillId="4" borderId="23" xfId="0" applyNumberFormat="1" applyFont="1" applyFill="1" applyBorder="1"/>
    <xf numFmtId="44" fontId="2" fillId="5" borderId="22" xfId="0" applyNumberFormat="1" applyFont="1" applyFill="1" applyBorder="1"/>
    <xf numFmtId="44" fontId="2" fillId="6" borderId="24" xfId="0" applyNumberFormat="1" applyFont="1" applyFill="1" applyBorder="1"/>
    <xf numFmtId="164" fontId="2" fillId="7" borderId="24" xfId="0" applyNumberFormat="1" applyFont="1" applyFill="1" applyBorder="1"/>
    <xf numFmtId="44" fontId="2" fillId="3" borderId="25" xfId="0" applyNumberFormat="1" applyFont="1" applyFill="1" applyBorder="1"/>
    <xf numFmtId="44" fontId="2" fillId="5" borderId="26" xfId="0" applyNumberFormat="1" applyFont="1" applyFill="1" applyBorder="1"/>
    <xf numFmtId="44" fontId="2" fillId="6" borderId="26" xfId="0" applyNumberFormat="1" applyFont="1" applyFill="1" applyBorder="1"/>
    <xf numFmtId="44" fontId="2" fillId="7" borderId="26" xfId="0" applyNumberFormat="1" applyFont="1" applyFill="1" applyBorder="1"/>
    <xf numFmtId="44" fontId="2" fillId="3" borderId="26" xfId="0" applyNumberFormat="1" applyFont="1" applyFill="1" applyBorder="1"/>
    <xf numFmtId="0" fontId="5" fillId="8" borderId="9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0B16B-8A43-4F16-8650-00710BD1BE45}">
  <dimension ref="A1:Q15"/>
  <sheetViews>
    <sheetView tabSelected="1" workbookViewId="0">
      <selection activeCell="H14" sqref="H14:I14"/>
    </sheetView>
  </sheetViews>
  <sheetFormatPr defaultRowHeight="15" x14ac:dyDescent="0.25"/>
  <cols>
    <col min="2" max="2" width="14.42578125" hidden="1" customWidth="1"/>
    <col min="3" max="3" width="12" hidden="1" customWidth="1"/>
    <col min="4" max="4" width="13.5703125" hidden="1" customWidth="1"/>
    <col min="5" max="7" width="0" hidden="1" customWidth="1"/>
    <col min="8" max="8" width="11.85546875" customWidth="1"/>
    <col min="9" max="9" width="14" customWidth="1"/>
    <col min="10" max="14" width="12.28515625" bestFit="1" customWidth="1"/>
    <col min="15" max="15" width="10.28515625" bestFit="1" customWidth="1"/>
    <col min="16" max="16" width="11.85546875" bestFit="1" customWidth="1"/>
    <col min="17" max="17" width="12.85546875" bestFit="1" customWidth="1"/>
  </cols>
  <sheetData>
    <row r="1" spans="1:17" ht="141" x14ac:dyDescent="0.25">
      <c r="A1" s="1" t="s">
        <v>0</v>
      </c>
      <c r="B1" s="2">
        <v>2013</v>
      </c>
      <c r="C1" s="3">
        <v>2015</v>
      </c>
      <c r="D1" s="4">
        <v>2016</v>
      </c>
      <c r="E1" s="5"/>
      <c r="F1" s="6">
        <v>2017</v>
      </c>
      <c r="G1" s="7">
        <v>2018</v>
      </c>
      <c r="H1" s="8">
        <v>2019</v>
      </c>
      <c r="I1" s="3">
        <v>2020</v>
      </c>
      <c r="J1" s="9">
        <v>2021</v>
      </c>
      <c r="K1" s="10">
        <v>2022</v>
      </c>
      <c r="L1" s="11">
        <v>2023</v>
      </c>
      <c r="M1" s="12" t="s">
        <v>1</v>
      </c>
      <c r="N1" s="9" t="s">
        <v>2</v>
      </c>
      <c r="O1" s="10" t="s">
        <v>3</v>
      </c>
      <c r="P1" s="13" t="s">
        <v>4</v>
      </c>
      <c r="Q1" s="14" t="s">
        <v>5</v>
      </c>
    </row>
    <row r="2" spans="1:17" x14ac:dyDescent="0.25">
      <c r="A2" s="15" t="s">
        <v>6</v>
      </c>
      <c r="B2" s="16">
        <v>19306.12</v>
      </c>
      <c r="C2" s="17">
        <v>28285.73</v>
      </c>
      <c r="D2" s="18">
        <v>27922.23</v>
      </c>
      <c r="E2" s="19"/>
      <c r="F2" s="20">
        <v>22550.25</v>
      </c>
      <c r="G2" s="21">
        <v>28558.84</v>
      </c>
      <c r="H2" s="22">
        <v>26893.34</v>
      </c>
      <c r="I2" s="23">
        <v>41649.040000000001</v>
      </c>
      <c r="J2" s="24">
        <v>62845.4</v>
      </c>
      <c r="K2" s="25">
        <v>64745.75</v>
      </c>
      <c r="L2" s="26">
        <v>60874.82</v>
      </c>
      <c r="M2" s="27">
        <f>73614.46+573.68+135.34</f>
        <v>74323.48</v>
      </c>
      <c r="N2" s="28">
        <f>575.3+106.38</f>
        <v>681.68</v>
      </c>
      <c r="O2" s="29">
        <f>N2*0.5%</f>
        <v>3.4083999999999999</v>
      </c>
      <c r="P2" s="30" t="s">
        <v>7</v>
      </c>
      <c r="Q2" s="31">
        <f>791000-N2</f>
        <v>790318.32</v>
      </c>
    </row>
    <row r="3" spans="1:17" x14ac:dyDescent="0.25">
      <c r="A3" s="15" t="s">
        <v>8</v>
      </c>
      <c r="B3" s="16">
        <v>17737.72</v>
      </c>
      <c r="C3" s="17">
        <v>27893.8</v>
      </c>
      <c r="D3" s="18">
        <v>19974.91</v>
      </c>
      <c r="E3" s="19"/>
      <c r="F3" s="20">
        <v>18023.25</v>
      </c>
      <c r="G3" s="21">
        <v>24527.71</v>
      </c>
      <c r="H3" s="22">
        <v>26910.26</v>
      </c>
      <c r="I3" s="23">
        <v>35747.85</v>
      </c>
      <c r="J3" s="24">
        <v>66319</v>
      </c>
      <c r="K3" s="25">
        <v>63231.49</v>
      </c>
      <c r="L3" s="26">
        <v>71642.460000000006</v>
      </c>
      <c r="M3" s="27">
        <f>67257.92+606.91</f>
        <v>67864.83</v>
      </c>
      <c r="N3" s="28">
        <f>553.2+83650.24</f>
        <v>84203.44</v>
      </c>
      <c r="O3" s="29">
        <f t="shared" ref="O3:O13" si="0">N3*0.5%</f>
        <v>421.0172</v>
      </c>
      <c r="P3" s="32">
        <f>N3-M3</f>
        <v>16338.61</v>
      </c>
      <c r="Q3" s="31">
        <f t="shared" ref="Q3:Q8" si="1">Q2-N3</f>
        <v>706114.87999999989</v>
      </c>
    </row>
    <row r="4" spans="1:17" x14ac:dyDescent="0.25">
      <c r="A4" s="15" t="s">
        <v>9</v>
      </c>
      <c r="B4" s="16">
        <v>16264.58</v>
      </c>
      <c r="C4" s="17">
        <v>19243.66</v>
      </c>
      <c r="D4" s="18">
        <v>15969.13</v>
      </c>
      <c r="E4" s="19"/>
      <c r="F4" s="20">
        <v>22202.06</v>
      </c>
      <c r="G4" s="21">
        <v>25291.200000000001</v>
      </c>
      <c r="H4" s="22">
        <v>39666.6</v>
      </c>
      <c r="I4" s="23">
        <v>42144</v>
      </c>
      <c r="J4" s="24">
        <v>56104.97</v>
      </c>
      <c r="K4" s="25">
        <v>44753.17</v>
      </c>
      <c r="L4" s="26">
        <f>537.38+53295.62</f>
        <v>53833</v>
      </c>
      <c r="M4" s="27">
        <f>60277.07+4.68</f>
        <v>60281.75</v>
      </c>
      <c r="N4" s="28">
        <v>71757.34</v>
      </c>
      <c r="O4" s="29">
        <f t="shared" si="0"/>
        <v>358.7867</v>
      </c>
      <c r="P4" s="30">
        <f>N4-M4</f>
        <v>11475.589999999997</v>
      </c>
      <c r="Q4" s="31">
        <f t="shared" si="1"/>
        <v>634357.53999999992</v>
      </c>
    </row>
    <row r="5" spans="1:17" x14ac:dyDescent="0.25">
      <c r="A5" s="15" t="s">
        <v>10</v>
      </c>
      <c r="B5" s="16">
        <v>19060.84</v>
      </c>
      <c r="C5" s="17">
        <v>26253.41</v>
      </c>
      <c r="D5" s="18">
        <v>22665.73</v>
      </c>
      <c r="E5" s="19"/>
      <c r="F5" s="20">
        <v>24480.55</v>
      </c>
      <c r="G5" s="21">
        <v>19455.48</v>
      </c>
      <c r="H5" s="22">
        <v>28475.57</v>
      </c>
      <c r="I5" s="23">
        <v>33859</v>
      </c>
      <c r="J5" s="24">
        <v>52616.65</v>
      </c>
      <c r="K5" s="25">
        <v>49138.6</v>
      </c>
      <c r="L5" s="26">
        <v>50983.06</v>
      </c>
      <c r="M5" s="27">
        <f>1081.1+59792.09</f>
        <v>60873.189999999995</v>
      </c>
      <c r="N5" s="28">
        <f>477.9+19.33</f>
        <v>497.22999999999996</v>
      </c>
      <c r="O5" s="29">
        <f t="shared" si="0"/>
        <v>2.4861499999999999</v>
      </c>
      <c r="P5" s="30" t="s">
        <v>7</v>
      </c>
      <c r="Q5" s="31">
        <f t="shared" si="1"/>
        <v>633860.30999999994</v>
      </c>
    </row>
    <row r="6" spans="1:17" x14ac:dyDescent="0.25">
      <c r="A6" s="15" t="s">
        <v>11</v>
      </c>
      <c r="B6" s="16">
        <v>19343.740000000002</v>
      </c>
      <c r="C6" s="17">
        <v>20251.099999999999</v>
      </c>
      <c r="D6" s="18">
        <v>29079.51</v>
      </c>
      <c r="E6" s="19"/>
      <c r="F6" s="20">
        <v>23991.1</v>
      </c>
      <c r="G6" s="21">
        <v>30825.91</v>
      </c>
      <c r="H6" s="22">
        <v>25319.02</v>
      </c>
      <c r="I6" s="23">
        <v>43955</v>
      </c>
      <c r="J6" s="24">
        <v>64858.45</v>
      </c>
      <c r="K6" s="25">
        <v>62110.44</v>
      </c>
      <c r="L6" s="26">
        <v>55108.38</v>
      </c>
      <c r="M6" s="27">
        <f>62799.18+598.88</f>
        <v>63398.06</v>
      </c>
      <c r="N6" s="28">
        <f>133920.96+566.3</f>
        <v>134487.25999999998</v>
      </c>
      <c r="O6" s="29">
        <f t="shared" si="0"/>
        <v>672.43629999999996</v>
      </c>
      <c r="P6" s="30" t="s">
        <v>7</v>
      </c>
      <c r="Q6" s="31">
        <f t="shared" si="1"/>
        <v>499373.04999999993</v>
      </c>
    </row>
    <row r="7" spans="1:17" x14ac:dyDescent="0.25">
      <c r="A7" s="15" t="s">
        <v>12</v>
      </c>
      <c r="B7" s="16">
        <v>21875.56</v>
      </c>
      <c r="C7" s="17">
        <v>23547.85</v>
      </c>
      <c r="D7" s="18">
        <v>27616.73</v>
      </c>
      <c r="E7" s="19"/>
      <c r="F7" s="20">
        <v>31642.71</v>
      </c>
      <c r="G7" s="21">
        <v>37850.76</v>
      </c>
      <c r="H7" s="22">
        <v>35276.82</v>
      </c>
      <c r="I7" s="23">
        <v>37854</v>
      </c>
      <c r="J7" s="24">
        <v>54217.11</v>
      </c>
      <c r="K7" s="25">
        <v>61514.64</v>
      </c>
      <c r="L7" s="26">
        <f>57503.97+634.8</f>
        <v>58138.770000000004</v>
      </c>
      <c r="M7" s="27">
        <f>62701.39+579.9</f>
        <v>63281.29</v>
      </c>
      <c r="N7" s="28">
        <f>71543.15+591.9</f>
        <v>72135.049999999988</v>
      </c>
      <c r="O7" s="29">
        <f t="shared" si="0"/>
        <v>360.67524999999995</v>
      </c>
      <c r="P7" s="30">
        <f>N7-M7</f>
        <v>8853.7599999999875</v>
      </c>
      <c r="Q7" s="31">
        <f t="shared" si="1"/>
        <v>427237.99999999994</v>
      </c>
    </row>
    <row r="8" spans="1:17" x14ac:dyDescent="0.25">
      <c r="A8" s="15" t="s">
        <v>13</v>
      </c>
      <c r="B8" s="16">
        <v>37786.75</v>
      </c>
      <c r="C8" s="17">
        <v>33001.480000000003</v>
      </c>
      <c r="D8" s="18">
        <v>35831.53</v>
      </c>
      <c r="E8" s="19"/>
      <c r="F8" s="20">
        <v>38345.83</v>
      </c>
      <c r="G8" s="21">
        <v>32477.4</v>
      </c>
      <c r="H8" s="22">
        <v>35576.89</v>
      </c>
      <c r="I8" s="33">
        <v>60937</v>
      </c>
      <c r="J8" s="34">
        <v>67285.960000000006</v>
      </c>
      <c r="K8" s="35">
        <v>67833.95</v>
      </c>
      <c r="L8" s="36">
        <v>71223.87</v>
      </c>
      <c r="M8" s="37">
        <f>72749.08+750.21</f>
        <v>73499.290000000008</v>
      </c>
      <c r="N8" s="34">
        <f>86490.61+718.96</f>
        <v>87209.57</v>
      </c>
      <c r="O8" s="29">
        <f t="shared" si="0"/>
        <v>436.04785000000004</v>
      </c>
      <c r="P8" s="30">
        <f t="shared" ref="P8:P13" si="2">N8-M8</f>
        <v>13710.279999999999</v>
      </c>
      <c r="Q8" s="31">
        <f t="shared" si="1"/>
        <v>340028.42999999993</v>
      </c>
    </row>
    <row r="9" spans="1:17" x14ac:dyDescent="0.25">
      <c r="A9" s="15" t="s">
        <v>14</v>
      </c>
      <c r="B9" s="16">
        <v>31706.43</v>
      </c>
      <c r="C9" s="17">
        <v>33317.24</v>
      </c>
      <c r="D9" s="18">
        <v>42266.02</v>
      </c>
      <c r="E9" s="19"/>
      <c r="F9" s="20">
        <v>35863.589999999997</v>
      </c>
      <c r="G9" s="21">
        <v>47341.55</v>
      </c>
      <c r="H9" s="22">
        <v>50486.09</v>
      </c>
      <c r="I9" s="38">
        <v>59114.63</v>
      </c>
      <c r="J9" s="39">
        <v>80278.600000000006</v>
      </c>
      <c r="K9" s="40">
        <v>80265.52</v>
      </c>
      <c r="L9" s="41">
        <f>92161.43+1015.1</f>
        <v>93176.53</v>
      </c>
      <c r="M9" s="37">
        <f>86847.39+834.2</f>
        <v>87681.59</v>
      </c>
      <c r="N9" s="34">
        <f>791.78+102326.92</f>
        <v>103118.7</v>
      </c>
      <c r="O9" s="29">
        <f t="shared" si="0"/>
        <v>515.59349999999995</v>
      </c>
      <c r="P9" s="30">
        <f t="shared" si="2"/>
        <v>15437.11</v>
      </c>
      <c r="Q9" s="31">
        <f>Q8-N9</f>
        <v>236909.72999999992</v>
      </c>
    </row>
    <row r="10" spans="1:17" x14ac:dyDescent="0.25">
      <c r="A10" s="15" t="s">
        <v>15</v>
      </c>
      <c r="B10" s="16">
        <v>31153.08</v>
      </c>
      <c r="C10" s="17">
        <v>29679.48</v>
      </c>
      <c r="D10" s="18">
        <v>30837.360000000001</v>
      </c>
      <c r="E10" s="19"/>
      <c r="F10" s="20">
        <v>40062.379999999997</v>
      </c>
      <c r="G10" s="21">
        <v>33750.199999999997</v>
      </c>
      <c r="H10" s="22">
        <v>49228.25</v>
      </c>
      <c r="I10" s="23">
        <v>71267.72</v>
      </c>
      <c r="J10" s="24">
        <v>81307.429999999993</v>
      </c>
      <c r="K10" s="25">
        <v>81649.740000000005</v>
      </c>
      <c r="L10" s="26">
        <f>93558.88+2994.7</f>
        <v>96553.58</v>
      </c>
      <c r="M10" s="37">
        <f>111405.78+845.7</f>
        <v>112251.48</v>
      </c>
      <c r="N10" s="34">
        <f>113424.12+330.93</f>
        <v>113755.04999999999</v>
      </c>
      <c r="O10" s="29">
        <f t="shared" si="0"/>
        <v>568.77524999999991</v>
      </c>
      <c r="P10" s="30">
        <f t="shared" si="2"/>
        <v>1503.5699999999924</v>
      </c>
      <c r="Q10" s="31">
        <f>Q9-N10</f>
        <v>123154.67999999993</v>
      </c>
    </row>
    <row r="11" spans="1:17" x14ac:dyDescent="0.25">
      <c r="A11" s="15" t="s">
        <v>16</v>
      </c>
      <c r="B11" s="16">
        <v>31505</v>
      </c>
      <c r="C11" s="17">
        <v>25889.75</v>
      </c>
      <c r="D11" s="18">
        <v>34163.99</v>
      </c>
      <c r="E11" s="19"/>
      <c r="F11" s="20">
        <v>44343.49</v>
      </c>
      <c r="G11" s="21">
        <v>38377.550000000003</v>
      </c>
      <c r="H11" s="22">
        <v>45949.36</v>
      </c>
      <c r="I11" s="23">
        <v>72236.460000000006</v>
      </c>
      <c r="J11" s="24">
        <v>72119.89</v>
      </c>
      <c r="K11" s="25">
        <v>92143.9</v>
      </c>
      <c r="L11" s="26">
        <v>78036.27</v>
      </c>
      <c r="M11" s="37">
        <f>107279.24+772.92</f>
        <v>108052.16</v>
      </c>
      <c r="N11" s="34">
        <f>102573.65+309.89</f>
        <v>102883.54</v>
      </c>
      <c r="O11" s="29">
        <f t="shared" si="0"/>
        <v>514.41769999999997</v>
      </c>
      <c r="P11" s="30">
        <f t="shared" si="2"/>
        <v>-5168.6200000000099</v>
      </c>
      <c r="Q11" s="31">
        <f>Q10-N11</f>
        <v>20271.139999999941</v>
      </c>
    </row>
    <row r="12" spans="1:17" x14ac:dyDescent="0.25">
      <c r="A12" s="15" t="s">
        <v>17</v>
      </c>
      <c r="B12" s="16">
        <v>26252.79</v>
      </c>
      <c r="C12" s="17">
        <v>24820.61</v>
      </c>
      <c r="D12" s="18">
        <v>35515.269999999997</v>
      </c>
      <c r="E12" s="19"/>
      <c r="F12" s="20">
        <v>36044.46</v>
      </c>
      <c r="G12" s="21">
        <v>31593.39</v>
      </c>
      <c r="H12" s="22">
        <v>54063.519999999997</v>
      </c>
      <c r="I12" s="23">
        <v>66899.98</v>
      </c>
      <c r="J12" s="24">
        <v>84376.18</v>
      </c>
      <c r="K12" s="25">
        <v>103074.3</v>
      </c>
      <c r="L12" s="26">
        <v>88255.02</v>
      </c>
      <c r="M12" s="37">
        <f>92851.59+0.04+817.1</f>
        <v>93668.73</v>
      </c>
      <c r="N12" s="34">
        <f>102573.65+309.89+87</f>
        <v>102970.54</v>
      </c>
      <c r="O12" s="29">
        <f t="shared" si="0"/>
        <v>514.85270000000003</v>
      </c>
      <c r="P12" s="30">
        <f t="shared" si="2"/>
        <v>9301.8099999999977</v>
      </c>
      <c r="Q12" s="31">
        <f>Q11-N12</f>
        <v>-82699.400000000052</v>
      </c>
    </row>
    <row r="13" spans="1:17" x14ac:dyDescent="0.25">
      <c r="A13" s="15" t="s">
        <v>18</v>
      </c>
      <c r="B13" s="16">
        <v>18909.71</v>
      </c>
      <c r="C13" s="17">
        <v>18881.71</v>
      </c>
      <c r="D13" s="42">
        <v>29594.84</v>
      </c>
      <c r="E13" s="43"/>
      <c r="F13" s="44">
        <v>28574.560000000001</v>
      </c>
      <c r="G13" s="45">
        <v>27357.7</v>
      </c>
      <c r="H13" s="46">
        <v>40298.94</v>
      </c>
      <c r="I13" s="47">
        <v>66586.7</v>
      </c>
      <c r="J13" s="48">
        <v>73546.84</v>
      </c>
      <c r="K13" s="49">
        <v>72955.429999999993</v>
      </c>
      <c r="L13" s="50">
        <f>89876.75+1837.2</f>
        <v>91713.95</v>
      </c>
      <c r="M13" s="51">
        <f>106954.4</f>
        <v>106954.4</v>
      </c>
      <c r="N13" s="52">
        <f>86461.93+290.32</f>
        <v>86752.25</v>
      </c>
      <c r="O13" s="29">
        <f t="shared" si="0"/>
        <v>433.76125000000002</v>
      </c>
      <c r="P13" s="30">
        <f t="shared" si="2"/>
        <v>-20202.149999999994</v>
      </c>
      <c r="Q13" s="31">
        <f>Q12-N13</f>
        <v>-169451.65000000005</v>
      </c>
    </row>
    <row r="14" spans="1:17" ht="15.75" thickBot="1" x14ac:dyDescent="0.3">
      <c r="A14" s="53"/>
      <c r="B14" s="54"/>
      <c r="C14" s="55"/>
      <c r="D14" s="56"/>
      <c r="E14" s="57"/>
      <c r="F14" s="58"/>
      <c r="G14" s="59"/>
      <c r="H14" s="77"/>
      <c r="I14" s="60" t="s">
        <v>19</v>
      </c>
      <c r="J14" s="60"/>
      <c r="K14" s="60"/>
      <c r="L14" s="61"/>
      <c r="M14" s="62"/>
      <c r="N14" s="61"/>
      <c r="O14" s="61"/>
      <c r="P14" s="61"/>
      <c r="Q14" s="63"/>
    </row>
    <row r="15" spans="1:17" ht="15.75" thickBot="1" x14ac:dyDescent="0.3">
      <c r="A15" s="64" t="s">
        <v>20</v>
      </c>
      <c r="B15" s="65">
        <f>SUM(B2:B12)</f>
        <v>271992.61</v>
      </c>
      <c r="C15" s="66">
        <f>SUM(C2:C12)</f>
        <v>292184.11</v>
      </c>
      <c r="D15" s="67">
        <f>SUM(D2:D12)</f>
        <v>321842.40999999997</v>
      </c>
      <c r="E15" s="68"/>
      <c r="F15" s="69">
        <f>SUM(F2:F12)</f>
        <v>337549.67000000004</v>
      </c>
      <c r="G15" s="70">
        <f>SUM(G2:G12)</f>
        <v>350049.99</v>
      </c>
      <c r="H15" s="71">
        <f>SUM(H2:H13)</f>
        <v>458144.66</v>
      </c>
      <c r="I15" s="72">
        <v>632251.38</v>
      </c>
      <c r="J15" s="73">
        <f>SUM(J2:J14)</f>
        <v>815876.4800000001</v>
      </c>
      <c r="K15" s="74">
        <f>SUM(K2:K14)</f>
        <v>843416.93000000017</v>
      </c>
      <c r="L15" s="75">
        <f>SUM(L2:L14)</f>
        <v>869539.71</v>
      </c>
      <c r="M15" s="76">
        <f>SUM(M2:M13)</f>
        <v>972130.25</v>
      </c>
      <c r="N15" s="73">
        <f>SUM(N2:N14)</f>
        <v>960451.64999999991</v>
      </c>
      <c r="O15" s="74">
        <f>SUM(O2:O14)</f>
        <v>4802.2582500000008</v>
      </c>
      <c r="P15" s="75">
        <f>N15-M15</f>
        <v>-11678.600000000093</v>
      </c>
      <c r="Q15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Unrein</dc:creator>
  <cp:lastModifiedBy>Kelley Unrein</cp:lastModifiedBy>
  <dcterms:created xsi:type="dcterms:W3CDTF">2026-01-29T17:18:09Z</dcterms:created>
  <dcterms:modified xsi:type="dcterms:W3CDTF">2026-01-29T17:21:13Z</dcterms:modified>
</cp:coreProperties>
</file>